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6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ate Card" sheetId="2" state="visible" r:id="rId4"/>
    <sheet name="Program Discounts" sheetId="3" state="visible" r:id="rId5"/>
    <sheet name="Northgate Usage" sheetId="4" state="visible" r:id="rId6"/>
    <sheet name="True-Up Calculator" sheetId="5" state="visible" r:id="rId7"/>
    <sheet name="Northgate True-Up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8" authorId="0">
      <text>
        <r>
          <rPr>
            <sz val="10"/>
            <rFont val="Arial"/>
            <family val="2"/>
          </rPr>
          <t xml:space="preserve">Per-site basis as written in KR-POL-07 §5. Pooling across sites is under discussion (see billing review notes).</t>
        </r>
      </text>
    </comment>
  </commentList>
</comments>
</file>

<file path=xl/sharedStrings.xml><?xml version="1.0" encoding="utf-8"?>
<sst xmlns="http://schemas.openxmlformats.org/spreadsheetml/2006/main" count="85" uniqueCount="67">
  <si>
    <t xml:space="preserve">Kestrel Robotics — RaaS Pricing Model v4</t>
  </si>
  <si>
    <t xml:space="preserve">Owner: Revenue Operations (Ana Ruiz). Effective November 1, 2025. Source policy: KR-POL-07 rev B.</t>
  </si>
  <si>
    <t xml:space="preserve">Blue text = inputs (list prices, rates, bands, usage). Black = formulas. Green = links to other sheets.</t>
  </si>
  <si>
    <t xml:space="preserve">Rate Card: plans with annual commit, commit rate and overage rate per pick; fixed platform and robot fees.</t>
  </si>
  <si>
    <t xml:space="preserve">Program Discounts: multi-site discount bands by number of sites on the agreement.</t>
  </si>
  <si>
    <t xml:space="preserve">Northgate Usage: monthly picks per site for the contract year, from FleetOS exports.</t>
  </si>
  <si>
    <t xml:space="preserve">True-Up Calculator: enter plan and actual annual picks for any site to see the true-up charge.</t>
  </si>
  <si>
    <t xml:space="preserve">Northgate True-Up: worked FY true-up for Northgate Home &amp; Garden (partner: Lakeshore Integration Partners).</t>
  </si>
  <si>
    <t xml:space="preserve">v4 changes: Scale overage cut from $0.085 to $0.080; Core commit raised from 1.0M to 1.2M picks; added Northgate worked example.</t>
  </si>
  <si>
    <t xml:space="preserve">Plan</t>
  </si>
  <si>
    <t xml:space="preserve">Annual committed picks</t>
  </si>
  <si>
    <t xml:space="preserve">Monthly commit</t>
  </si>
  <si>
    <t xml:space="preserve">Commit rate / pick</t>
  </si>
  <si>
    <t xml:space="preserve">Overage rate / pick</t>
  </si>
  <si>
    <t xml:space="preserve">Core</t>
  </si>
  <si>
    <t xml:space="preserve">Growth</t>
  </si>
  <si>
    <t xml:space="preserve">Scale</t>
  </si>
  <si>
    <t xml:space="preserve">Fixed fee</t>
  </si>
  <si>
    <t xml:space="preserve">Price / month</t>
  </si>
  <si>
    <t xml:space="preserve">Basis</t>
  </si>
  <si>
    <t xml:space="preserve">Platform fee</t>
  </si>
  <si>
    <t xml:space="preserve">per site</t>
  </si>
  <si>
    <t xml:space="preserve">Robot fee</t>
  </si>
  <si>
    <t xml:space="preserve">per robot</t>
  </si>
  <si>
    <t xml:space="preserve">Source: RaaS Commercial Policy FY26 (KR-POL-07 rev B), sections 3 and 4.</t>
  </si>
  <si>
    <t xml:space="preserve">Multi-site discount (sites on the agreement)</t>
  </si>
  <si>
    <t xml:space="preserve">Min sites</t>
  </si>
  <si>
    <t xml:space="preserve">Max sites</t>
  </si>
  <si>
    <t xml:space="preserve">Discount</t>
  </si>
  <si>
    <t xml:space="preserve">Applies to all per-pick charges, monthly and true-up. Does not apply to platform or robot fees.</t>
  </si>
  <si>
    <t xml:space="preserve">Partners may add up to 3% on per-pick rates from their own margin (Schedule B). Other discretionary discount: see Billing Approval Matrix.</t>
  </si>
  <si>
    <t xml:space="preserve">Northgate Home &amp; Garden — monthly picks, contract year Nov 1, 2025 to Oct 31, 2026</t>
  </si>
  <si>
    <t xml:space="preserve">Site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</si>
  <si>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</si>
  <si>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</si>
  <si>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</si>
  <si>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</si>
  <si>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</si>
  <si>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</si>
  <si>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</si>
  <si>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</si>
  <si>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</si>
  <si>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</si>
  <si>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</si>
  <si>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</si>
  <si>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Total</t>
  </si>
  <si>
    <t xml:space="preserve">Annual commit</t>
  </si>
  <si>
    <t xml:space="preserve">% of commit</t>
  </si>
  <si>
    <t xml:space="preserve">Columbus, OH</t>
  </si>
  <si>
    <t xml:space="preserve">Reno, NV</t>
  </si>
  <si>
    <t xml:space="preserve">Dallas, TX</t>
  </si>
  <si>
    <t xml:space="preserve">Source: FleetOS monthly exports (confirmed picks). Columbus exceeded its monthly commit by more than 10% in May, Jun and Jul.</t>
  </si>
  <si>
    <t xml:space="preserve">Actual annual picks</t>
  </si>
  <si>
    <t xml:space="preserve">Variance</t>
  </si>
  <si>
    <t xml:space="preserve">Commit rate</t>
  </si>
  <si>
    <t xml:space="preserve">Overage rate</t>
  </si>
  <si>
    <t xml:space="preserve">True-up charge (list)</t>
  </si>
  <si>
    <t xml:space="preserve">Type</t>
  </si>
  <si>
    <t xml:space="preserve">Overage = excess × (overage rate − commit rate), since overage picks were billed monthly at the commit rate. Shortfall = gap × commit rate. Before program discount.</t>
  </si>
  <si>
    <t xml:space="preserve">Northgate Home &amp; Garden — annual true-up, contract year ending Oct 31, 2026</t>
  </si>
  <si>
    <t xml:space="preserve">Partner: Lakeshore Integration Partners (LP-0312). Commitments measured per site (KR-POL-07 §5). Due by Nov 30, 2026.</t>
  </si>
  <si>
    <t xml:space="preserve">Actual picks</t>
  </si>
  <si>
    <t xml:space="preserve">True-up (list)</t>
  </si>
  <si>
    <t xml:space="preserve">Multi-site discount</t>
  </si>
  <si>
    <t xml:space="preserve">True-up net</t>
  </si>
  <si>
    <t xml:space="preserve">Sites on agreement</t>
  </si>
  <si>
    <t xml:space="preserve">No discretionary discount on this true-up, so no discount approval is required. Waivers or reductions follow the Billing Approval Matrix.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</si>
</sst>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\$0.000"/>
    <numFmt numFmtId="167" formatCode="\$#,##0;&quot;($&quot;#,##0\);\-"/>
    <numFmt numFmtId="168" formatCode="0.0%;\(0.0%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E"/>
      </left>
      <right style="thin">
        <color rgb="FFB8C2CE"/>
      </right>
      <top style="thin">
        <color rgb="FFB8C2CE"/>
      </top>
      <bottom style="thin">
        <color rgb="FFB8C2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5" min="4" style="0" width="20"/>
  </cols>
  <sheetData>
    <row r="1" customFormat="false" ht="26.85" hidden="false" customHeight="false" outlineLevel="0" collapsed="false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</row>
    <row r="2" customFormat="false" ht="15" hidden="false" customHeight="false" outlineLevel="0" collapsed="false">
      <c r="A2" s="4" t="s">
        <v>14</v>
      </c>
      <c r="B2" s="5" t="n">
        <v>1200000</v>
      </c>
      <c r="C2" s="6" t="n">
        <f aca="false">B2/12</f>
        <v>100000</v>
      </c>
      <c r="D2" s="7" t="n">
        <v>0.08</v>
      </c>
      <c r="E2" s="7" t="n">
        <v>0.11</v>
      </c>
    </row>
    <row r="3" customFormat="false" ht="15" hidden="false" customHeight="false" outlineLevel="0" collapsed="false">
      <c r="A3" s="4" t="s">
        <v>15</v>
      </c>
      <c r="B3" s="5" t="n">
        <v>3000000</v>
      </c>
      <c r="C3" s="6" t="n">
        <f aca="false">B3/12</f>
        <v>250000</v>
      </c>
      <c r="D3" s="7" t="n">
        <v>0.07</v>
      </c>
      <c r="E3" s="7" t="n">
        <v>0.095</v>
      </c>
    </row>
    <row r="4" customFormat="false" ht="15" hidden="false" customHeight="false" outlineLevel="0" collapsed="false">
      <c r="A4" s="4" t="s">
        <v>16</v>
      </c>
      <c r="B4" s="5" t="n">
        <v>6000000</v>
      </c>
      <c r="C4" s="6" t="n">
        <f aca="false">B4/12</f>
        <v>500000</v>
      </c>
      <c r="D4" s="7" t="n">
        <v>0.06</v>
      </c>
      <c r="E4" s="7" t="n">
        <v>0.08</v>
      </c>
    </row>
    <row r="7" customFormat="false" ht="15" hidden="false" customHeight="false" outlineLevel="0" collapsed="false">
      <c r="A7" s="3" t="s">
        <v>17</v>
      </c>
      <c r="B7" s="3" t="s">
        <v>18</v>
      </c>
      <c r="C7" s="3" t="s">
        <v>19</v>
      </c>
    </row>
    <row r="8" customFormat="false" ht="15" hidden="false" customHeight="false" outlineLevel="0" collapsed="false">
      <c r="A8" s="4" t="s">
        <v>20</v>
      </c>
      <c r="B8" s="8" t="n">
        <v>4500</v>
      </c>
      <c r="C8" s="4" t="s">
        <v>21</v>
      </c>
    </row>
    <row r="9" customFormat="false" ht="15" hidden="false" customHeight="false" outlineLevel="0" collapsed="false">
      <c r="A9" s="4" t="s">
        <v>22</v>
      </c>
      <c r="B9" s="8" t="n">
        <v>1150</v>
      </c>
      <c r="C9" s="4" t="s">
        <v>23</v>
      </c>
    </row>
    <row r="11" customFormat="false" ht="15" hidden="false" customHeight="false" outlineLevel="0" collapsed="false">
      <c r="A11" s="9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2"/>
  </cols>
  <sheetData>
    <row r="1" customFormat="false" ht="15" hidden="false" customHeight="false" outlineLevel="0" collapsed="false">
      <c r="A1" s="10" t="s">
        <v>25</v>
      </c>
    </row>
    <row r="2" customFormat="false" ht="15" hidden="false" customHeight="false" outlineLevel="0" collapsed="false">
      <c r="A2" s="3" t="s">
        <v>26</v>
      </c>
      <c r="B2" s="3" t="s">
        <v>27</v>
      </c>
      <c r="C2" s="3" t="s">
        <v>28</v>
      </c>
    </row>
    <row r="3" customFormat="false" ht="15" hidden="false" customHeight="false" outlineLevel="0" collapsed="false">
      <c r="A3" s="11" t="n">
        <v>1</v>
      </c>
      <c r="B3" s="11" t="n">
        <v>1</v>
      </c>
      <c r="C3" s="12" t="n">
        <v>0</v>
      </c>
    </row>
    <row r="4" customFormat="false" ht="15" hidden="false" customHeight="false" outlineLevel="0" collapsed="false">
      <c r="A4" s="11" t="n">
        <v>2</v>
      </c>
      <c r="B4" s="11" t="n">
        <v>4</v>
      </c>
      <c r="C4" s="12" t="n">
        <v>0.04</v>
      </c>
    </row>
    <row r="5" customFormat="false" ht="15" hidden="false" customHeight="false" outlineLevel="0" collapsed="false">
      <c r="A5" s="11" t="n">
        <v>5</v>
      </c>
      <c r="B5" s="11" t="n">
        <v>999</v>
      </c>
      <c r="C5" s="12" t="n">
        <v>0.07</v>
      </c>
    </row>
    <row r="7" customFormat="false" ht="15" hidden="false" customHeight="false" outlineLevel="0" collapsed="false">
      <c r="A7" s="9" t="s">
        <v>29</v>
      </c>
    </row>
    <row r="8" customFormat="false" ht="15" hidden="false" customHeight="false" outlineLevel="0" collapsed="false">
      <c r="A8" s="9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14" min="2" style="0" width="9"/>
    <col collapsed="false" customWidth="true" hidden="false" outlineLevel="0" max="15" min="15" style="0" width="12"/>
    <col collapsed="false" customWidth="true" hidden="false" outlineLevel="0" max="16" min="16" style="0" width="14"/>
    <col collapsed="false" customWidth="true" hidden="false" outlineLevel="0" max="17" min="17" style="0" width="12"/>
  </cols>
  <sheetData>
    <row r="1" customFormat="false" ht="17.35" hidden="false" customHeight="false" outlineLevel="0" collapsed="false">
      <c r="A1" s="1" t="s">
        <v>31</v>
      </c>
    </row>
    <row r="3" customFormat="false" ht="26.85" hidden="false" customHeight="false" outlineLevel="0" collapsed="false">
      <c r="A3" s="3" t="s">
        <v>32</v>
      </c>
      <c r="B3" s="3" t="s">
        <v>9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41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46</v>
      </c>
      <c r="Q3" s="3" t="s">
        <v>47</v>
      </c>
    </row>
    <row r="4" customFormat="false" ht="15" hidden="false" customHeight="false" outlineLevel="0" collapsed="false">
      <c r="A4" s="4" t="s">
        <v>48</v>
      </c>
      <c r="B4" s="11" t="s">
        <v>15</v>
      </c>
      <c r="C4" s="5" t="n">
        <v>260000</v>
      </c>
      <c r="D4" s="5" t="n">
        <v>310000</v>
      </c>
      <c r="E4" s="5" t="n">
        <v>245000</v>
      </c>
      <c r="F4" s="5" t="n">
        <v>240000</v>
      </c>
      <c r="G4" s="5" t="n">
        <v>255000</v>
      </c>
      <c r="H4" s="5" t="n">
        <v>270000</v>
      </c>
      <c r="I4" s="5" t="n">
        <v>285000</v>
      </c>
      <c r="J4" s="5" t="n">
        <v>290000</v>
      </c>
      <c r="K4" s="5" t="n">
        <v>295000</v>
      </c>
      <c r="L4" s="5" t="n">
        <v>300000</v>
      </c>
      <c r="M4" s="5" t="n">
        <v>305000</v>
      </c>
      <c r="N4" s="5" t="n">
        <v>365000</v>
      </c>
      <c r="O4" s="13" t="n">
        <f aca="false">SUM(C4:N4)</f>
        <v>3420000</v>
      </c>
      <c r="P4" s="14" t="n">
        <f aca="false">INDEX('Rate Card'!$B$2:$B$4,MATCH(B4,'Rate Card'!$A$2:$A$4,0))</f>
        <v>3000000</v>
      </c>
      <c r="Q4" s="15" t="n">
        <f aca="false">O4/P4</f>
        <v>1.14</v>
      </c>
    </row>
    <row r="5" customFormat="false" ht="15" hidden="false" customHeight="false" outlineLevel="0" collapsed="false">
      <c r="A5" s="4" t="s">
        <v>49</v>
      </c>
      <c r="B5" s="11" t="s">
        <v>15</v>
      </c>
      <c r="C5" s="5" t="n">
        <v>240000</v>
      </c>
      <c r="D5" s="5" t="n">
        <v>285000</v>
      </c>
      <c r="E5" s="5" t="n">
        <v>215000</v>
      </c>
      <c r="F5" s="5" t="n">
        <v>205000</v>
      </c>
      <c r="G5" s="5" t="n">
        <v>210000</v>
      </c>
      <c r="H5" s="5" t="n">
        <v>215000</v>
      </c>
      <c r="I5" s="5" t="n">
        <v>220000</v>
      </c>
      <c r="J5" s="5" t="n">
        <v>210000</v>
      </c>
      <c r="K5" s="5" t="n">
        <v>205000</v>
      </c>
      <c r="L5" s="5" t="n">
        <v>210000</v>
      </c>
      <c r="M5" s="5" t="n">
        <v>205000</v>
      </c>
      <c r="N5" s="5" t="n">
        <v>220000</v>
      </c>
      <c r="O5" s="13" t="n">
        <f aca="false">SUM(C5:N5)</f>
        <v>2640000</v>
      </c>
      <c r="P5" s="14" t="n">
        <f aca="false">INDEX('Rate Card'!$B$2:$B$4,MATCH(B5,'Rate Card'!$A$2:$A$4,0))</f>
        <v>3000000</v>
      </c>
      <c r="Q5" s="15" t="n">
        <f aca="false">O5/P5</f>
        <v>0.88</v>
      </c>
    </row>
    <row r="6" customFormat="false" ht="15" hidden="false" customHeight="false" outlineLevel="0" collapsed="false">
      <c r="A6" s="4" t="s">
        <v>50</v>
      </c>
      <c r="B6" s="11" t="s">
        <v>14</v>
      </c>
      <c r="C6" s="5" t="n">
        <v>105000</v>
      </c>
      <c r="D6" s="5" t="n">
        <v>130000</v>
      </c>
      <c r="E6" s="5" t="n">
        <v>100000</v>
      </c>
      <c r="F6" s="5" t="n">
        <v>95000</v>
      </c>
      <c r="G6" s="5" t="n">
        <v>100000</v>
      </c>
      <c r="H6" s="5" t="n">
        <v>105000</v>
      </c>
      <c r="I6" s="5" t="n">
        <v>105000</v>
      </c>
      <c r="J6" s="5" t="n">
        <v>110000</v>
      </c>
      <c r="K6" s="5" t="n">
        <v>105000</v>
      </c>
      <c r="L6" s="5" t="n">
        <v>110000</v>
      </c>
      <c r="M6" s="5" t="n">
        <v>110000</v>
      </c>
      <c r="N6" s="5" t="n">
        <v>115000</v>
      </c>
      <c r="O6" s="13" t="n">
        <f aca="false">SUM(C6:N6)</f>
        <v>1290000</v>
      </c>
      <c r="P6" s="14" t="n">
        <f aca="false">INDEX('Rate Card'!$B$2:$B$4,MATCH(B6,'Rate Card'!$A$2:$A$4,0))</f>
        <v>1200000</v>
      </c>
      <c r="Q6" s="15" t="n">
        <f aca="false">O6/P6</f>
        <v>1.075</v>
      </c>
    </row>
    <row r="7" customFormat="false" ht="15" hidden="false" customHeight="false" outlineLevel="0" collapsed="false">
      <c r="A7" s="16" t="s">
        <v>45</v>
      </c>
      <c r="O7" s="13" t="n">
        <f aca="false">SUM(O4:O6)</f>
        <v>7350000</v>
      </c>
      <c r="P7" s="13" t="n">
        <f aca="false">SUM(P4:P6)</f>
        <v>7200000</v>
      </c>
    </row>
    <row r="9" customFormat="false" ht="15" hidden="false" customHeight="false" outlineLevel="0" collapsed="false">
      <c r="A9" s="9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13"/>
    <col collapsed="false" customWidth="true" hidden="false" outlineLevel="0" max="7" min="7" style="0" width="22"/>
    <col collapsed="false" customWidth="true" hidden="false" outlineLevel="0" max="8" min="8" style="0" width="12"/>
  </cols>
  <sheetData>
    <row r="1" customFormat="false" ht="26.85" hidden="false" customHeight="false" outlineLevel="0" collapsed="false">
      <c r="A1" s="3" t="s">
        <v>9</v>
      </c>
      <c r="B1" s="3" t="s">
        <v>52</v>
      </c>
      <c r="C1" s="3" t="s">
        <v>46</v>
      </c>
      <c r="D1" s="3" t="s">
        <v>53</v>
      </c>
      <c r="E1" s="3" t="s">
        <v>54</v>
      </c>
      <c r="F1" s="3" t="s">
        <v>55</v>
      </c>
      <c r="G1" s="3" t="s">
        <v>56</v>
      </c>
      <c r="H1" s="3" t="s">
        <v>57</v>
      </c>
    </row>
    <row r="2" customFormat="false" ht="15" hidden="false" customHeight="false" outlineLevel="0" collapsed="false">
      <c r="A2" s="11" t="s">
        <v>15</v>
      </c>
      <c r="B2" s="5" t="n">
        <v>3200000</v>
      </c>
      <c r="C2" s="6" t="n">
        <f aca="false">INDEX('Rate Card'!$B$2:$B$4,MATCH(A2,'Rate Card'!$A$2:$A$4,0))</f>
        <v>3000000</v>
      </c>
      <c r="D2" s="6" t="n">
        <f aca="false">B2-C2</f>
        <v>200000</v>
      </c>
      <c r="E2" s="17" t="n">
        <f aca="false">INDEX('Rate Card'!$D$2:$D$4,MATCH(A2,'Rate Card'!$A$2:$A$4,0))</f>
        <v>0.07</v>
      </c>
      <c r="F2" s="17" t="n">
        <f aca="false">INDEX('Rate Card'!$E$2:$E$4,MATCH(A2,'Rate Card'!$A$2:$A$4,0))</f>
        <v>0.095</v>
      </c>
      <c r="G2" s="18" t="n">
        <f aca="false">IF(D2&gt;0,D2*(F2-E2),-D2*E2)</f>
        <v>5000</v>
      </c>
      <c r="H2" s="4" t="str">
        <f aca="false">IF(D2&gt;0,"Overage",IF(D2&lt;0,"Shortfall","On commit"))</f>
        <v>Overage</v>
      </c>
    </row>
    <row r="3" customFormat="false" ht="15" hidden="false" customHeight="false" outlineLevel="0" collapsed="false">
      <c r="A3" s="11" t="s">
        <v>14</v>
      </c>
      <c r="B3" s="5" t="n">
        <v>1000000</v>
      </c>
      <c r="C3" s="6" t="n">
        <f aca="false">INDEX('Rate Card'!$B$2:$B$4,MATCH(A3,'Rate Card'!$A$2:$A$4,0))</f>
        <v>1200000</v>
      </c>
      <c r="D3" s="6" t="n">
        <f aca="false">B3-C3</f>
        <v>-200000</v>
      </c>
      <c r="E3" s="17" t="n">
        <f aca="false">INDEX('Rate Card'!$D$2:$D$4,MATCH(A3,'Rate Card'!$A$2:$A$4,0))</f>
        <v>0.08</v>
      </c>
      <c r="F3" s="17" t="n">
        <f aca="false">INDEX('Rate Card'!$E$2:$E$4,MATCH(A3,'Rate Card'!$A$2:$A$4,0))</f>
        <v>0.11</v>
      </c>
      <c r="G3" s="18" t="n">
        <f aca="false">IF(D3&gt;0,D3*(F3-E3),-D3*E3)</f>
        <v>16000</v>
      </c>
      <c r="H3" s="4" t="str">
        <f aca="false">IF(D3&gt;0,"Overage",IF(D3&lt;0,"Shortfall","On commit"))</f>
        <v>Shortfall</v>
      </c>
    </row>
    <row r="4" customFormat="false" ht="15" hidden="false" customHeight="false" outlineLevel="0" collapsed="false">
      <c r="A4" s="11" t="s">
        <v>16</v>
      </c>
      <c r="B4" s="5" t="n">
        <v>6000000</v>
      </c>
      <c r="C4" s="6" t="n">
        <f aca="false">INDEX('Rate Card'!$B$2:$B$4,MATCH(A4,'Rate Card'!$A$2:$A$4,0))</f>
        <v>6000000</v>
      </c>
      <c r="D4" s="6" t="n">
        <f aca="false">B4-C4</f>
        <v>0</v>
      </c>
      <c r="E4" s="17" t="n">
        <f aca="false">INDEX('Rate Card'!$D$2:$D$4,MATCH(A4,'Rate Card'!$A$2:$A$4,0))</f>
        <v>0.06</v>
      </c>
      <c r="F4" s="17" t="n">
        <f aca="false">INDEX('Rate Card'!$E$2:$E$4,MATCH(A4,'Rate Card'!$A$2:$A$4,0))</f>
        <v>0.08</v>
      </c>
      <c r="G4" s="18" t="n">
        <f aca="false">IF(D4&gt;0,D4*(F4-E4),-D4*E4)</f>
        <v>-0</v>
      </c>
      <c r="H4" s="4" t="str">
        <f aca="false">IF(D4&gt;0,"Overage",IF(D4&lt;0,"Shortfall","On commit"))</f>
        <v>On commit</v>
      </c>
    </row>
    <row r="6" customFormat="false" ht="15" hidden="false" customHeight="false" outlineLevel="0" collapsed="false">
      <c r="A6" s="9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5"/>
    <col collapsed="false" customWidth="true" hidden="false" outlineLevel="0" max="9" min="9" style="0" width="18"/>
    <col collapsed="false" customWidth="true" hidden="false" outlineLevel="0" max="10" min="10" style="0" width="14"/>
  </cols>
  <sheetData>
    <row r="1" customFormat="false" ht="17.35" hidden="false" customHeight="false" outlineLevel="0" collapsed="false">
      <c r="A1" s="1" t="s">
        <v>59</v>
      </c>
    </row>
    <row r="2" customFormat="false" ht="15" hidden="false" customHeight="false" outlineLevel="0" collapsed="false">
      <c r="A2" s="9" t="s">
        <v>60</v>
      </c>
    </row>
    <row r="4" customFormat="false" ht="26.85" hidden="false" customHeight="false" outlineLevel="0" collapsed="false">
      <c r="A4" s="3" t="s">
        <v>32</v>
      </c>
      <c r="B4" s="3" t="s">
        <v>9</v>
      </c>
      <c r="C4" s="3" t="s">
        <v>46</v>
      </c>
      <c r="D4" s="3" t="s">
        <v>61</v>
      </c>
      <c r="E4" s="3" t="s">
        <v>53</v>
      </c>
      <c r="F4" s="3" t="s">
        <v>54</v>
      </c>
      <c r="G4" s="3" t="s">
        <v>55</v>
      </c>
      <c r="H4" s="3" t="s">
        <v>62</v>
      </c>
      <c r="I4" s="3" t="s">
        <v>63</v>
      </c>
      <c r="J4" s="3" t="s">
        <v>64</v>
      </c>
    </row>
    <row r="5" customFormat="false" ht="15" hidden="false" customHeight="false" outlineLevel="0" collapsed="false">
      <c r="A5" s="19" t="str">
        <f aca="false">'Northgate Usage'!A4</f>
        <v>Columbus, OH</v>
      </c>
      <c r="B5" s="19" t="str">
        <f aca="false">'Northgate Usage'!B4</f>
        <v>Growth</v>
      </c>
      <c r="C5" s="14" t="n">
        <f aca="false">'Northgate Usage'!P4</f>
        <v>3000000</v>
      </c>
      <c r="D5" s="14" t="n">
        <f aca="false">'Northgate Usage'!O4</f>
        <v>3420000</v>
      </c>
      <c r="E5" s="6" t="n">
        <f aca="false">D5-C5</f>
        <v>420000</v>
      </c>
      <c r="F5" s="17" t="n">
        <f aca="false">INDEX('Rate Card'!$D$2:$D$4,MATCH(B5,'Rate Card'!$A$2:$A$4,0))</f>
        <v>0.07</v>
      </c>
      <c r="G5" s="17" t="n">
        <f aca="false">INDEX('Rate Card'!$E$2:$E$4,MATCH(B5,'Rate Card'!$A$2:$A$4,0))</f>
        <v>0.095</v>
      </c>
      <c r="H5" s="18" t="n">
        <f aca="false">IF(E5&gt;0,E5*(G5-F5),-E5*F5)</f>
        <v>10500</v>
      </c>
      <c r="I5" s="18" t="n">
        <f aca="false">-H5*$C$11</f>
        <v>-420</v>
      </c>
      <c r="J5" s="20" t="n">
        <f aca="false">H5+I5</f>
        <v>10080</v>
      </c>
    </row>
    <row r="6" customFormat="false" ht="15" hidden="false" customHeight="false" outlineLevel="0" collapsed="false">
      <c r="A6" s="19" t="str">
        <f aca="false">'Northgate Usage'!A5</f>
        <v>Reno, NV</v>
      </c>
      <c r="B6" s="19" t="str">
        <f aca="false">'Northgate Usage'!B5</f>
        <v>Growth</v>
      </c>
      <c r="C6" s="14" t="n">
        <f aca="false">'Northgate Usage'!P5</f>
        <v>3000000</v>
      </c>
      <c r="D6" s="14" t="n">
        <f aca="false">'Northgate Usage'!O5</f>
        <v>2640000</v>
      </c>
      <c r="E6" s="6" t="n">
        <f aca="false">D6-C6</f>
        <v>-360000</v>
      </c>
      <c r="F6" s="17" t="n">
        <f aca="false">INDEX('Rate Card'!$D$2:$D$4,MATCH(B6,'Rate Card'!$A$2:$A$4,0))</f>
        <v>0.07</v>
      </c>
      <c r="G6" s="17" t="n">
        <f aca="false">INDEX('Rate Card'!$E$2:$E$4,MATCH(B6,'Rate Card'!$A$2:$A$4,0))</f>
        <v>0.095</v>
      </c>
      <c r="H6" s="18" t="n">
        <f aca="false">IF(E6&gt;0,E6*(G6-F6),-E6*F6)</f>
        <v>25200</v>
      </c>
      <c r="I6" s="18" t="n">
        <f aca="false">-H6*$C$11</f>
        <v>-1008</v>
      </c>
      <c r="J6" s="20" t="n">
        <f aca="false">H6+I6</f>
        <v>24192</v>
      </c>
    </row>
    <row r="7" customFormat="false" ht="15" hidden="false" customHeight="false" outlineLevel="0" collapsed="false">
      <c r="A7" s="19" t="str">
        <f aca="false">'Northgate Usage'!A6</f>
        <v>Dallas, TX</v>
      </c>
      <c r="B7" s="19" t="str">
        <f aca="false">'Northgate Usage'!B6</f>
        <v>Core</v>
      </c>
      <c r="C7" s="14" t="n">
        <f aca="false">'Northgate Usage'!P6</f>
        <v>1200000</v>
      </c>
      <c r="D7" s="14" t="n">
        <f aca="false">'Northgate Usage'!O6</f>
        <v>1290000</v>
      </c>
      <c r="E7" s="6" t="n">
        <f aca="false">D7-C7</f>
        <v>90000</v>
      </c>
      <c r="F7" s="17" t="n">
        <f aca="false">INDEX('Rate Card'!$D$2:$D$4,MATCH(B7,'Rate Card'!$A$2:$A$4,0))</f>
        <v>0.08</v>
      </c>
      <c r="G7" s="17" t="n">
        <f aca="false">INDEX('Rate Card'!$E$2:$E$4,MATCH(B7,'Rate Card'!$A$2:$A$4,0))</f>
        <v>0.11</v>
      </c>
      <c r="H7" s="18" t="n">
        <f aca="false">IF(E7&gt;0,E7*(G7-F7),-E7*F7)</f>
        <v>2700</v>
      </c>
      <c r="I7" s="18" t="n">
        <f aca="false">-H7*$C$11</f>
        <v>-108</v>
      </c>
      <c r="J7" s="20" t="n">
        <f aca="false">H7+I7</f>
        <v>2592</v>
      </c>
    </row>
    <row r="8" customFormat="false" ht="15" hidden="false" customHeight="false" outlineLevel="0" collapsed="false">
      <c r="A8" s="16" t="s">
        <v>45</v>
      </c>
      <c r="C8" s="13" t="n">
        <f aca="false">SUM(C5:C7)</f>
        <v>7200000</v>
      </c>
      <c r="D8" s="13" t="n">
        <f aca="false">SUM(D5:D7)</f>
        <v>7350000</v>
      </c>
      <c r="H8" s="20" t="n">
        <f aca="false">SUM(H5:H7)</f>
        <v>38400</v>
      </c>
      <c r="I8" s="20" t="n">
        <f aca="false">SUM(I5:I7)</f>
        <v>-1536</v>
      </c>
      <c r="J8" s="20" t="n">
        <f aca="false">SUM(J5:J7)</f>
        <v>36864</v>
      </c>
    </row>
    <row r="10" customFormat="false" ht="15" hidden="false" customHeight="false" outlineLevel="0" collapsed="false">
      <c r="A10" s="4" t="s">
        <v>65</v>
      </c>
      <c r="C10" s="11" t="n">
        <v>3</v>
      </c>
    </row>
    <row r="11" customFormat="false" ht="15" hidden="false" customHeight="false" outlineLevel="0" collapsed="false">
      <c r="A11" s="4" t="s">
        <v>63</v>
      </c>
      <c r="C11" s="15" t="n">
        <f aca="false">INDEX('Program Discounts'!$C$3:$C$5,MATCH(C10,'Program Discounts'!$A$3:$A$5,1))</f>
        <v>0.04</v>
      </c>
    </row>
    <row r="13" customFormat="false" ht="15" hidden="false" customHeight="false" outlineLevel="0" collapsed="false">
      <c r="A13" s="9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2026-10-21T19:38:34Z</dcterms:created>
  <dc:creator>openpyxl</dc:creator>
  <dc:description/>
  <dc:language>en-US</dc:language>
  <cp:lastModifiedBy/>
  <dcterms:modified xsi:type="dcterms:W3CDTF">2026-10-21T19:38:34Z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